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P\Techfee\FY 2026-27\"/>
    </mc:Choice>
  </mc:AlternateContent>
  <xr:revisionPtr revIDLastSave="0" documentId="13_ncr:1_{3352F774-1449-4F6B-B00A-648D2318C6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" sheetId="1" r:id="rId1"/>
    <sheet name="Sheet1" sheetId="2" r:id="rId2"/>
  </sheets>
  <externalReferences>
    <externalReference r:id="rId3"/>
  </externalReferences>
  <definedNames>
    <definedName name="_xlnm.Print_Area" localSheetId="0">A!$A$1:$E$79</definedName>
    <definedName name="_xlnm.Print_Area">A!$A$1:$E$79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70" i="1"/>
  <c r="D13" i="1"/>
  <c r="D21" i="1"/>
  <c r="D71" i="1" l="1"/>
  <c r="E72" i="1" s="1"/>
  <c r="D10" i="1" l="1"/>
  <c r="D22" i="1" l="1"/>
  <c r="D20" i="1"/>
  <c r="E63" i="1"/>
  <c r="D9" i="1"/>
  <c r="E17" i="1" s="1"/>
  <c r="E66" i="1" l="1"/>
  <c r="E79" i="1" s="1"/>
  <c r="E78" i="1"/>
  <c r="E26" i="1"/>
  <c r="E23" i="1"/>
  <c r="E74" i="1" s="1"/>
  <c r="E69" i="1" l="1"/>
  <c r="E76" i="1"/>
  <c r="E70" i="1"/>
  <c r="H38" i="2" l="1"/>
  <c r="H39" i="2"/>
  <c r="H34" i="2"/>
  <c r="D14" i="2"/>
  <c r="D5" i="2"/>
  <c r="D7" i="2"/>
  <c r="D16" i="2"/>
  <c r="D24" i="2"/>
  <c r="D29" i="2"/>
  <c r="D42" i="2"/>
  <c r="D23" i="2"/>
  <c r="D49" i="2"/>
  <c r="D19" i="2"/>
  <c r="D47" i="2"/>
  <c r="D46" i="2"/>
  <c r="D50" i="2"/>
  <c r="D41" i="2"/>
  <c r="D40" i="2"/>
  <c r="D39" i="2"/>
  <c r="D34" i="2"/>
  <c r="D25" i="2"/>
  <c r="D51" i="2"/>
  <c r="D48" i="2"/>
  <c r="D44" i="2"/>
  <c r="D43" i="2"/>
  <c r="D26" i="2"/>
  <c r="D33" i="2"/>
  <c r="D21" i="2"/>
  <c r="D20" i="2"/>
  <c r="D38" i="2"/>
  <c r="D27" i="2"/>
  <c r="D37" i="2"/>
  <c r="D31" i="2"/>
  <c r="D28" i="2"/>
  <c r="D32" i="2"/>
  <c r="D18" i="2"/>
  <c r="D45" i="2"/>
  <c r="D36" i="2"/>
  <c r="D35" i="2"/>
  <c r="D30" i="2"/>
  <c r="D17" i="2"/>
  <c r="D9" i="2"/>
  <c r="D8" i="2"/>
  <c r="D2" i="2"/>
  <c r="D22" i="2"/>
  <c r="B13" i="2"/>
  <c r="D13" i="2" s="1"/>
  <c r="B15" i="2"/>
  <c r="D15" i="2" s="1"/>
  <c r="B10" i="2"/>
  <c r="D10" i="2" s="1"/>
  <c r="D11" i="2"/>
  <c r="D12" i="2"/>
  <c r="B6" i="2"/>
  <c r="D6" i="2" s="1"/>
  <c r="B4" i="2"/>
  <c r="D4" i="2" s="1"/>
  <c r="F4" i="2"/>
  <c r="E7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tc={EA969B69-CBEF-4299-AB99-A8304316D5FC}</author>
  </authors>
  <commentList>
    <comment ref="D21" authorId="0" shapeId="0" xr:uid="{EA969B69-CBEF-4299-AB99-A8304316D5FC}">
      <text>
        <t>[Threaded comment]
Your version of Excel allows you to read this threaded comment; however, any edits to it will get removed if the file is opened in a newer version of Excel. Learn more: https://go.microsoft.com/fwlink/?linkid=870924
Comment:
    Added Priority #2 - based on calcuations. Emailed Ric 8/11/26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tc={CBF994BB-545F-477C-8428-0AEF664D5B67}</author>
    <author>tc={A2D72EAC-3E78-46F2-8D5B-C6312293AA9A}</author>
    <author>tc={B25FA20F-83EE-4A8E-872F-FC56F1777993}</author>
  </authors>
  <commentList>
    <comment ref="B4" authorId="0" shapeId="0" xr:uid="{CBF994BB-545F-477C-8428-0AEF664D5B67}">
      <text>
        <t>[Threaded comment]
Your version of Excel allows you to read this threaded comment; however, any edits to it will get removed if the file is opened in a newer version of Excel. Learn more: https://go.microsoft.com/fwlink/?linkid=870924
Comment:
    Adobe original request was $260,000, approved at $152,000. The $152K was approved for spending in FY23 (14 month contract)</t>
      </text>
    </comment>
    <comment ref="B10" authorId="1" shapeId="0" xr:uid="{A2D72EAC-3E78-46F2-8D5B-C6312293AA9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BA-25240 email exchanged saved in folder
</t>
      </text>
    </comment>
    <comment ref="B13" authorId="2" shapeId="0" xr:uid="{B25FA20F-83EE-4A8E-872F-FC56F1777993}">
      <text>
        <t>[Threaded comment]
Your version of Excel allows you to read this threaded comment; however, any edits to it will get removed if the file is opened in a newer version of Excel. Learn more: https://go.microsoft.com/fwlink/?linkid=870924
Comment:
    BA-25240 email exchanged saved in folder</t>
      </text>
    </comment>
  </commentList>
</comments>
</file>

<file path=xl/sharedStrings.xml><?xml version="1.0" encoding="utf-8"?>
<sst xmlns="http://schemas.openxmlformats.org/spreadsheetml/2006/main" count="147" uniqueCount="131">
  <si>
    <t>Louisiana State University</t>
  </si>
  <si>
    <t>Student Technology Fee</t>
  </si>
  <si>
    <t>Project Description</t>
  </si>
  <si>
    <t>PUBLIC ACCESS (OBJ 1.1)</t>
  </si>
  <si>
    <t>GENERAL CLASSROOM (OBJ 1.4)</t>
  </si>
  <si>
    <t>STUDENT INSTRUCTIONAL PROGRAMS (OBJ 2.1)</t>
  </si>
  <si>
    <t>Computing Services Student Workers</t>
  </si>
  <si>
    <t>Indicates Recurring Accounts</t>
  </si>
  <si>
    <t>Dollars</t>
  </si>
  <si>
    <t>DISCIPLINE SPECIFIC EQUIPMENT (OBJ 1.5)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</si>
  <si>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Veterinary Medicine</t>
    </r>
  </si>
  <si>
    <t>Project</t>
  </si>
  <si>
    <t>PJ000043</t>
  </si>
  <si>
    <t>PJ000029</t>
  </si>
  <si>
    <t>PJ000022</t>
  </si>
  <si>
    <t>PJ000030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</si>
  <si>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Agriculture</t>
    </r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</si>
  <si>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Science</t>
    </r>
  </si>
  <si>
    <t>STF - Telecommunications Charges - Public Access, Wireless Node Charges, Computing Services, Cable News Feed</t>
  </si>
  <si>
    <t>STF - Software and Subscription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</si>
  <si>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College of Art &amp; Design</t>
    </r>
  </si>
  <si>
    <t>PJ000823</t>
  </si>
  <si>
    <t>PJ000822</t>
  </si>
  <si>
    <t>PJ000821</t>
  </si>
  <si>
    <t>PJ000819</t>
  </si>
  <si>
    <t>PJ000820</t>
  </si>
  <si>
    <t>CxC Student Training &amp; Support</t>
  </si>
  <si>
    <t>PJ000825</t>
  </si>
  <si>
    <t>STF - Digitial Learning Software and Life Cycle Replacement (LSU Online)</t>
  </si>
  <si>
    <t>PJ000830</t>
  </si>
  <si>
    <t>PJ000824</t>
  </si>
  <si>
    <t>PJ000835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</si>
  <si>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Mass Comm</t>
    </r>
  </si>
  <si>
    <t>Multimedia Classroom (MMC) Supplies, Service, Support &amp; Security</t>
  </si>
  <si>
    <t xml:space="preserve">Computer Based Testing Lab </t>
  </si>
  <si>
    <t xml:space="preserve">Marketing &amp; Communications </t>
  </si>
  <si>
    <t xml:space="preserve">STF - Life Cycle Replacements (Server, Computer, Gear-to-Geaux, Furniture) </t>
  </si>
  <si>
    <t xml:space="preserve">Retrofitted Classrooms </t>
  </si>
  <si>
    <t xml:space="preserve">Portable and Reserve/Support Equipment </t>
  </si>
  <si>
    <t>PJ000888**</t>
  </si>
  <si>
    <t>Vet Med Software</t>
  </si>
  <si>
    <t>PJ000960**</t>
  </si>
  <si>
    <t>PJ000965**</t>
  </si>
  <si>
    <t>PJ000974**</t>
  </si>
  <si>
    <t>PJ000961**</t>
  </si>
  <si>
    <t>PJ000978</t>
  </si>
  <si>
    <t>STF SG - Printing Initiative</t>
  </si>
  <si>
    <r>
      <t xml:space="preserve">      </t>
    </r>
    <r>
      <rPr>
        <b/>
        <u/>
        <sz val="10"/>
        <rFont val="Arial"/>
        <family val="2"/>
      </rPr>
      <t>Music &amp; Dramatic Arts</t>
    </r>
  </si>
  <si>
    <t>PJ0001016**</t>
  </si>
  <si>
    <t>PJ001023**</t>
  </si>
  <si>
    <t>PJ001034**</t>
  </si>
  <si>
    <t>PJ001025**</t>
  </si>
  <si>
    <t>PJ001020**</t>
  </si>
  <si>
    <t>PJ001024**</t>
  </si>
  <si>
    <t>PJ001019**</t>
  </si>
  <si>
    <t>PJ001027**</t>
  </si>
  <si>
    <t>PJ001017**</t>
  </si>
  <si>
    <t>PJ001015**</t>
  </si>
  <si>
    <t>PJ001028**</t>
  </si>
  <si>
    <t>PJ001012**</t>
  </si>
  <si>
    <t>PJ001022**</t>
  </si>
  <si>
    <t>PJ001014**</t>
  </si>
  <si>
    <t>PJ001060</t>
  </si>
  <si>
    <t>PJ001069</t>
  </si>
  <si>
    <t>PJ001061</t>
  </si>
  <si>
    <t>PJ001062</t>
  </si>
  <si>
    <t>PJ001063</t>
  </si>
  <si>
    <t>PJ001064</t>
  </si>
  <si>
    <t>PJ001065</t>
  </si>
  <si>
    <t>PJ001090</t>
  </si>
  <si>
    <t>PJ001075</t>
  </si>
  <si>
    <t>PJ001066</t>
  </si>
  <si>
    <t>PJ001067</t>
  </si>
  <si>
    <t>PJ001068</t>
  </si>
  <si>
    <t>PJ001073</t>
  </si>
  <si>
    <t>PJ001091</t>
  </si>
  <si>
    <r>
      <rPr>
        <b/>
        <sz val="10"/>
        <rFont val="Arial"/>
        <family val="2"/>
      </rPr>
      <t xml:space="preserve">      </t>
    </r>
    <r>
      <rPr>
        <b/>
        <u/>
        <sz val="10"/>
        <rFont val="Arial"/>
        <family val="2"/>
      </rPr>
      <t>Libraries</t>
    </r>
    <r>
      <rPr>
        <b/>
        <sz val="10"/>
        <rFont val="Arial"/>
        <family val="2"/>
      </rPr>
      <t xml:space="preserve"> </t>
    </r>
  </si>
  <si>
    <t>PJ001070</t>
  </si>
  <si>
    <t>PJ001071</t>
  </si>
  <si>
    <t>Expended</t>
  </si>
  <si>
    <t>Balance Remaining</t>
  </si>
  <si>
    <t>PJ000023</t>
  </si>
  <si>
    <t>TBD</t>
  </si>
  <si>
    <t>Step Up the Water - Enhancing Student Learning through Two Innovative Water Treatment Systems</t>
  </si>
  <si>
    <t>College of Human Sciences &amp; Education</t>
  </si>
  <si>
    <t>College of Humanities &amp; Social Sciences</t>
  </si>
  <si>
    <t>Screen Arts Filmmaking Studio</t>
  </si>
  <si>
    <t>College of Business</t>
  </si>
  <si>
    <t>College of Engineering</t>
  </si>
  <si>
    <t>College of the Coast and Environment</t>
  </si>
  <si>
    <t>Blaauw Car Kiln</t>
  </si>
  <si>
    <t>Urban-level Digital Twin and AI Technology for Scalable Education and Interactive Learning Environment</t>
  </si>
  <si>
    <t>SUPPORT - STUDENT LIFE (OBJ 1.6)</t>
  </si>
  <si>
    <t>**PJ001142</t>
  </si>
  <si>
    <t>**PJ001159</t>
  </si>
  <si>
    <t>**PJ001160</t>
  </si>
  <si>
    <t>**PJ001146</t>
  </si>
  <si>
    <t>PJ000481</t>
  </si>
  <si>
    <t>Manship Laboratories and Working Groups</t>
  </si>
  <si>
    <t>Advanced Imaging of Natural Micro- and Nanostructures to Enhance Integrative Biology Education at the LSU Museum of Natural Science</t>
  </si>
  <si>
    <t>Virtual Reality-Augmented Learning Incubator (VR-ALI)</t>
  </si>
  <si>
    <t>Teaching Growth Chamber and Light Room to Enhance Controlled Environment Agriculture Education</t>
  </si>
  <si>
    <t>Portable Gas Analyzer for Methane and Carbon Dioxide Measurements</t>
  </si>
  <si>
    <t>Film Equipment Program Expansion</t>
  </si>
  <si>
    <t>Technology Upgrade for the Physics Teaching Laboratories</t>
  </si>
  <si>
    <t>Expanding the LSU Libraries Creator Space</t>
  </si>
  <si>
    <t>Tier 2 Classroom Technology in Organic Chemistry Teaching Laboratory</t>
  </si>
  <si>
    <t>Digital Human Initiative - Building a National Platform for Performance, Health, and Simulation</t>
  </si>
  <si>
    <t>FY 2026-20267- Project Approval List</t>
  </si>
  <si>
    <t>***PJ001227</t>
  </si>
  <si>
    <t>***PJ001226</t>
  </si>
  <si>
    <t>***PJ001233</t>
  </si>
  <si>
    <t>***PJ001228</t>
  </si>
  <si>
    <t>***PJ001224</t>
  </si>
  <si>
    <t>***PJ001230</t>
  </si>
  <si>
    <t>***PJ001231</t>
  </si>
  <si>
    <t>***PJ001232</t>
  </si>
  <si>
    <t>***PJ001222</t>
  </si>
  <si>
    <t>***PJ001229</t>
  </si>
  <si>
    <t>Total FY 26 Funds</t>
  </si>
  <si>
    <t>STF - New Project: Wifi Enhancements</t>
  </si>
  <si>
    <t>Dis. Spec</t>
  </si>
  <si>
    <t>LSU Commit</t>
  </si>
  <si>
    <t>LSU Carryforward</t>
  </si>
  <si>
    <t>Vet Med Commit</t>
  </si>
  <si>
    <t>Total Carry forward is $447,669</t>
  </si>
  <si>
    <t>** Carry forward from FY 24-25 balance $81,164</t>
  </si>
  <si>
    <t>***Carry forward from FY 25-26 balance $366,505</t>
  </si>
  <si>
    <t xml:space="preserve"> </t>
  </si>
  <si>
    <t>Total Exp.</t>
  </si>
  <si>
    <t>As of 9/16/26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</si>
</sst>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"/>
    <numFmt numFmtId="165" formatCode="[$$-409]#,##0.00"/>
  </numFmts>
  <fonts count="10" x14ac:knownFonts="1">
    <font>
      <sz val="12"/>
      <name val="Arial"/>
    </font>
    <font>
      <sz val="12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4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9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164" fontId="2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Continuous"/>
    </xf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left"/>
    </xf>
    <xf numFmtId="164" fontId="3" fillId="2" borderId="0" xfId="0" applyNumberFormat="1" applyFont="1" applyFill="1"/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center"/>
    </xf>
    <xf numFmtId="164" fontId="6" fillId="3" borderId="0" xfId="0" applyNumberFormat="1" applyFont="1" applyFill="1"/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164" fontId="3" fillId="4" borderId="0" xfId="0" applyNumberFormat="1" applyFont="1" applyFill="1"/>
    <xf numFmtId="0" fontId="3" fillId="4" borderId="0" xfId="0" applyFont="1" applyFill="1"/>
    <xf numFmtId="165" fontId="3" fillId="0" borderId="0" xfId="0" applyNumberFormat="1" applyFont="1" applyAlignment="1">
      <alignment horizontal="right"/>
    </xf>
    <xf numFmtId="164" fontId="3" fillId="5" borderId="0" xfId="0" applyNumberFormat="1" applyFont="1" applyFill="1" applyAlignment="1">
      <alignment horizontal="right"/>
    </xf>
    <xf numFmtId="165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indent="2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9" fillId="0" borderId="0" xfId="0" applyFont="1"/>
    <xf numFmtId="165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165" fontId="3" fillId="0" borderId="0" xfId="0" applyNumberFormat="1" applyFont="1" applyFill="1"/>
    <xf numFmtId="164" fontId="8" fillId="0" borderId="0" xfId="0" applyNumberFormat="1" applyFont="1" applyFill="1"/>
    <xf numFmtId="164" fontId="6" fillId="0" borderId="0" xfId="0" applyNumberFormat="1" applyFont="1" applyFill="1"/>
    <xf numFmtId="0" fontId="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knipp1\Downloads\Trial_Balance%20(5).xlsx" TargetMode="External"/><Relationship Id="rId1" Type="http://schemas.openxmlformats.org/officeDocument/2006/relationships/externalLinkPath" Target="file:///C:\Users\aknipp1\Downloads\Trial_Balance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ial Balance"/>
      <sheetName val="Sheet1"/>
    </sheetNames>
    <sheetDataSet>
      <sheetData sheetId="0">
        <row r="3">
          <cell r="A3" t="str">
            <v>5020:Salaries and Wages - Students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manda K Marshall" id="{7C923BBF-4B1A-439D-9FBD-0AD4474DBDC0}" userId="Amanda K Marshall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1" dT="2026-08-11T16:00:13.95" personId="{7C923BBF-4B1A-439D-9FBD-0AD4474DBDC0}" id="{EA969B69-CBEF-4299-AB99-A8304316D5FC}">
    <text>Added Priority #2 - based on calcuations. Emailed Ric 8/11/26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4" dT="2023-07-31T20:51:48.98" personId="{7C923BBF-4B1A-439D-9FBD-0AD4474DBDC0}" id="{CBF994BB-545F-477C-8428-0AEF664D5B67}">
    <text>Adobe original request was $260,000, approved at $152,000. The $152K was approved for spending in FY23 (14 month contract)</text>
  </threadedComment>
  <threadedComment ref="B10" dT="2024-07-22T16:14:00.30" personId="{7C923BBF-4B1A-439D-9FBD-0AD4474DBDC0}" id="{A2D72EAC-3E78-46F2-8D5B-C6312293AA9A}">
    <text xml:space="preserve">BA-25240 email exchanged saved in folder
</text>
  </threadedComment>
  <threadedComment ref="B13" dT="2024-07-22T16:14:22.31" personId="{7C923BBF-4B1A-439D-9FBD-0AD4474DBDC0}" id="{B25FA20F-83EE-4A8E-872F-FC56F1777993}">
    <text>BA-25240 email exchanged saved in folder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P83"/>
  <sheetViews>
    <sheetView showGridLines="0" tabSelected="1" zoomScale="87" zoomScaleNormal="87" zoomScaleSheetLayoutView="87" workbookViewId="0">
      <selection activeCell="D13" sqref="D13"/>
    </sheetView>
  </sheetViews>
  <sheetFormatPr defaultColWidth="9.6640625" defaultRowHeight="15" x14ac:dyDescent="0.2"/>
  <cols>
    <col min="1" max="1" width="86.88671875" style="3" customWidth="1"/>
    <col min="2" max="2" width="2.6640625" style="3" customWidth="1"/>
    <col min="3" max="3" width="10.44140625" style="3" customWidth="1"/>
    <col min="4" max="4" width="14.88671875" style="3" bestFit="1" customWidth="1"/>
    <col min="5" max="5" width="12.109375" style="3" customWidth="1"/>
    <col min="6" max="6" width="4.44140625" style="3" customWidth="1"/>
    <col min="7" max="7" width="3.109375" style="3" customWidth="1"/>
    <col min="8" max="8" width="2.6640625" style="3" customWidth="1"/>
    <col min="9" max="9" width="6.6640625" style="3" customWidth="1"/>
    <col min="10" max="10" width="1.6640625" style="3" customWidth="1"/>
    <col min="11" max="11" width="11.6640625" style="3" customWidth="1"/>
    <col min="12" max="12" width="1.6640625" style="3" customWidth="1"/>
    <col min="13" max="13" width="7.5546875" style="3" bestFit="1" customWidth="1"/>
    <col min="14" max="14" width="1.6640625" style="3" customWidth="1"/>
    <col min="15" max="15" width="5.6640625" style="3" customWidth="1"/>
    <col min="16" max="16" width="1.6640625" style="3" customWidth="1"/>
    <col min="17" max="17" width="5.6640625" style="3" customWidth="1"/>
    <col min="18" max="18" width="1.6640625" style="3" customWidth="1"/>
    <col min="19" max="19" width="8.77734375" style="3" bestFit="1" customWidth="1"/>
    <col min="20" max="20" width="1.6640625" style="3" customWidth="1"/>
    <col min="21" max="21" width="5.6640625" style="3" customWidth="1"/>
    <col min="22" max="22" width="1.6640625" style="3" customWidth="1"/>
    <col min="23" max="23" width="5.6640625" style="3" customWidth="1"/>
    <col min="24" max="24" width="1.6640625" style="3" customWidth="1"/>
    <col min="25" max="25" width="5.6640625" style="3" customWidth="1"/>
    <col min="26" max="26" width="1.6640625" style="3" customWidth="1"/>
    <col min="27" max="27" width="5.6640625" style="3" customWidth="1"/>
    <col min="28" max="28" width="1.6640625" style="3" customWidth="1"/>
    <col min="29" max="29" width="5.6640625" style="3" customWidth="1"/>
    <col min="30" max="30" width="1.6640625" style="3" customWidth="1"/>
    <col min="31" max="33" width="5.6640625" style="3" customWidth="1"/>
    <col min="34" max="250" width="9.6640625" style="3" customWidth="1"/>
    <col min="251" max="16384" width="9.6640625" style="1"/>
  </cols>
  <sheetData>
    <row r="1" spans="1:30" x14ac:dyDescent="0.2">
      <c r="A1" s="2" t="s">
        <v>0</v>
      </c>
    </row>
    <row r="2" spans="1:30" x14ac:dyDescent="0.2">
      <c r="A2" s="2" t="s">
        <v>1</v>
      </c>
      <c r="M2" s="3" t="s">
        <v>128</v>
      </c>
    </row>
    <row r="3" spans="1:30" ht="18" x14ac:dyDescent="0.25">
      <c r="A3" s="2" t="s">
        <v>108</v>
      </c>
      <c r="D3" s="30"/>
      <c r="E3" s="30"/>
      <c r="F3" s="30"/>
    </row>
    <row r="4" spans="1:30" x14ac:dyDescent="0.2">
      <c r="A4" s="2" t="s">
        <v>130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">
      <c r="A5" s="2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2">
      <c r="A6" s="5" t="s">
        <v>2</v>
      </c>
      <c r="C6" s="20" t="s">
        <v>11</v>
      </c>
      <c r="D6" s="5" t="s">
        <v>8</v>
      </c>
      <c r="E6" s="20" t="s">
        <v>119</v>
      </c>
      <c r="F6" s="29"/>
      <c r="G6" s="5"/>
      <c r="I6" s="5"/>
      <c r="K6" s="5"/>
    </row>
    <row r="7" spans="1:30" x14ac:dyDescent="0.2">
      <c r="A7" s="7"/>
      <c r="C7" s="5"/>
      <c r="D7" s="8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x14ac:dyDescent="0.2">
      <c r="A8" s="9" t="s">
        <v>3</v>
      </c>
      <c r="C8" s="5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x14ac:dyDescent="0.2">
      <c r="A9" s="13" t="s">
        <v>19</v>
      </c>
      <c r="B9" s="13"/>
      <c r="C9" s="22" t="s">
        <v>13</v>
      </c>
      <c r="D9" s="4">
        <f>2459972-302046</f>
        <v>2157926</v>
      </c>
      <c r="E9" s="23"/>
      <c r="F9" s="2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x14ac:dyDescent="0.2">
      <c r="A10" s="12" t="s">
        <v>18</v>
      </c>
      <c r="C10" s="22" t="s">
        <v>12</v>
      </c>
      <c r="D10" s="4">
        <f>35000+372000</f>
        <v>407000</v>
      </c>
      <c r="E10" s="23"/>
      <c r="F10" s="2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x14ac:dyDescent="0.2">
      <c r="A11" s="13" t="s">
        <v>35</v>
      </c>
      <c r="B11" s="13"/>
      <c r="C11" s="22" t="s">
        <v>21</v>
      </c>
      <c r="D11" s="4">
        <v>1000</v>
      </c>
      <c r="E11" s="23"/>
      <c r="F11" s="23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x14ac:dyDescent="0.2">
      <c r="A12" s="13" t="s">
        <v>34</v>
      </c>
      <c r="B12" s="13"/>
      <c r="C12" s="22" t="s">
        <v>97</v>
      </c>
      <c r="D12" s="4">
        <v>301410</v>
      </c>
      <c r="E12" s="23"/>
      <c r="F12" s="23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x14ac:dyDescent="0.2">
      <c r="A13" s="13" t="s">
        <v>36</v>
      </c>
      <c r="B13" s="13"/>
      <c r="C13" s="22" t="s">
        <v>23</v>
      </c>
      <c r="D13" s="4">
        <f>375600-20000-125000-110000+110000+125000</f>
        <v>355600</v>
      </c>
      <c r="E13" s="31"/>
      <c r="F13" s="23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x14ac:dyDescent="0.2">
      <c r="A14" s="13" t="s">
        <v>28</v>
      </c>
      <c r="B14" s="13"/>
      <c r="C14" s="22" t="s">
        <v>29</v>
      </c>
      <c r="D14" s="4">
        <v>292042</v>
      </c>
      <c r="E14" s="31"/>
      <c r="F14" s="23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x14ac:dyDescent="0.2">
      <c r="A15" s="13" t="s">
        <v>120</v>
      </c>
      <c r="B15" s="13"/>
      <c r="C15" s="22" t="s">
        <v>30</v>
      </c>
      <c r="D15" s="4">
        <f>173220+33584</f>
        <v>206804</v>
      </c>
      <c r="E15" s="31"/>
      <c r="F15" s="23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x14ac:dyDescent="0.2">
      <c r="A16" s="13" t="s">
        <v>46</v>
      </c>
      <c r="B16" s="13"/>
      <c r="C16" s="22" t="s">
        <v>45</v>
      </c>
      <c r="D16" s="4">
        <v>75000</v>
      </c>
      <c r="E16" s="31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250" x14ac:dyDescent="0.2">
      <c r="A17" s="11"/>
      <c r="C17" s="5"/>
      <c r="D17" s="4"/>
      <c r="E17" s="32">
        <f>SUM(D9:D16)</f>
        <v>3796782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250" x14ac:dyDescent="0.2">
      <c r="A18" s="13"/>
      <c r="C18" s="5"/>
      <c r="D18" s="4"/>
      <c r="E18" s="32"/>
      <c r="F18" s="5"/>
      <c r="G18" s="6"/>
      <c r="H18" s="6"/>
      <c r="I18" s="6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250" x14ac:dyDescent="0.2">
      <c r="A19" s="9" t="s">
        <v>4</v>
      </c>
      <c r="C19" s="5"/>
      <c r="D19" s="4"/>
      <c r="E19" s="32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250" x14ac:dyDescent="0.2">
      <c r="A20" s="10" t="s">
        <v>33</v>
      </c>
      <c r="C20" s="22" t="s">
        <v>14</v>
      </c>
      <c r="D20" s="4">
        <f>120000-40000</f>
        <v>80000</v>
      </c>
      <c r="E20" s="31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250" x14ac:dyDescent="0.2">
      <c r="A21" s="10" t="s">
        <v>37</v>
      </c>
      <c r="C21" s="22" t="s">
        <v>24</v>
      </c>
      <c r="D21" s="4">
        <f>400000-60000+60000</f>
        <v>400000</v>
      </c>
      <c r="E21" s="31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250" x14ac:dyDescent="0.2">
      <c r="A22" s="10" t="s">
        <v>38</v>
      </c>
      <c r="C22" s="22" t="s">
        <v>25</v>
      </c>
      <c r="D22" s="4">
        <f>20000-20000</f>
        <v>0</v>
      </c>
      <c r="E22" s="31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250" x14ac:dyDescent="0.2">
      <c r="A23" s="13"/>
      <c r="B23" s="13"/>
      <c r="C23" s="13"/>
      <c r="D23" s="23"/>
      <c r="E23" s="32">
        <f>SUM(D20:D22)</f>
        <v>480000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250" x14ac:dyDescent="0.2">
      <c r="A24" s="14"/>
      <c r="B24" s="13"/>
      <c r="C24" s="13"/>
      <c r="D24" s="4"/>
      <c r="E24" s="32"/>
      <c r="F24" s="5"/>
      <c r="G24" s="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</row>
    <row r="25" spans="1:250" x14ac:dyDescent="0.2">
      <c r="A25" s="9" t="s">
        <v>9</v>
      </c>
      <c r="B25" s="13"/>
      <c r="C25" s="13" t="s">
        <v>82</v>
      </c>
      <c r="D25" s="4">
        <v>1000000</v>
      </c>
      <c r="E25" s="32"/>
      <c r="F25" s="5"/>
      <c r="G25" s="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</row>
    <row r="26" spans="1:250" x14ac:dyDescent="0.2">
      <c r="A26" s="9"/>
      <c r="B26" s="13"/>
      <c r="C26" s="13"/>
      <c r="D26" s="4"/>
      <c r="E26" s="32">
        <f>SUM(D25)</f>
        <v>1000000</v>
      </c>
      <c r="F26" s="5"/>
      <c r="G26" s="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</row>
    <row r="27" spans="1:250" x14ac:dyDescent="0.2">
      <c r="A27" s="14"/>
      <c r="B27" s="13"/>
      <c r="C27" s="13"/>
      <c r="D27" s="4"/>
      <c r="E27" s="32"/>
      <c r="F27" s="5"/>
      <c r="G27" s="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</row>
    <row r="28" spans="1:250" x14ac:dyDescent="0.2">
      <c r="A28" s="19" t="s">
        <v>16</v>
      </c>
      <c r="B28" s="13"/>
      <c r="C28" s="13"/>
      <c r="D28" s="4"/>
      <c r="E28" s="32"/>
      <c r="F28" s="5"/>
      <c r="G28" s="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</row>
    <row r="29" spans="1:250" x14ac:dyDescent="0.2">
      <c r="A29" s="26" t="s">
        <v>83</v>
      </c>
      <c r="B29" s="13"/>
      <c r="C29" s="13" t="s">
        <v>93</v>
      </c>
      <c r="D29" s="4">
        <v>13987</v>
      </c>
      <c r="E29" s="31"/>
      <c r="F29" s="5"/>
      <c r="G29" s="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</row>
    <row r="30" spans="1:250" s="13" customFormat="1" ht="12.75" x14ac:dyDescent="0.2">
      <c r="A30" s="13" t="s">
        <v>101</v>
      </c>
      <c r="C30" s="13" t="s">
        <v>109</v>
      </c>
      <c r="D30" s="4">
        <v>59965</v>
      </c>
      <c r="E30" s="32"/>
      <c r="F30" s="5"/>
    </row>
    <row r="31" spans="1:250" x14ac:dyDescent="0.2">
      <c r="A31" s="13"/>
      <c r="B31" s="13"/>
      <c r="C31" s="13"/>
      <c r="D31" s="4"/>
      <c r="E31" s="32"/>
      <c r="F31" s="5"/>
      <c r="G31" s="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</row>
    <row r="32" spans="1:250" x14ac:dyDescent="0.2">
      <c r="A32" s="19" t="s">
        <v>20</v>
      </c>
      <c r="B32" s="13"/>
      <c r="C32" s="13"/>
      <c r="D32" s="4"/>
      <c r="E32" s="31"/>
      <c r="F32" s="5"/>
      <c r="G32" s="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</row>
    <row r="33" spans="1:250" x14ac:dyDescent="0.2">
      <c r="A33" s="13" t="s">
        <v>90</v>
      </c>
      <c r="B33" s="13"/>
      <c r="C33" s="13" t="s">
        <v>94</v>
      </c>
      <c r="D33" s="4">
        <v>34020</v>
      </c>
      <c r="E33" s="31"/>
      <c r="F33" s="5"/>
      <c r="G33" s="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</row>
    <row r="34" spans="1:250" s="13" customFormat="1" ht="12.75" x14ac:dyDescent="0.2">
      <c r="A34" s="13" t="s">
        <v>100</v>
      </c>
      <c r="C34" s="13" t="s">
        <v>110</v>
      </c>
      <c r="D34" s="4">
        <v>20960</v>
      </c>
      <c r="E34" s="31"/>
      <c r="F34" s="5"/>
    </row>
    <row r="35" spans="1:250" s="13" customFormat="1" ht="12.75" x14ac:dyDescent="0.2">
      <c r="A35" s="13" t="s">
        <v>107</v>
      </c>
      <c r="C35" s="13" t="s">
        <v>111</v>
      </c>
      <c r="D35" s="4">
        <v>94295</v>
      </c>
      <c r="E35" s="31"/>
      <c r="F35" s="5"/>
    </row>
    <row r="36" spans="1:250" x14ac:dyDescent="0.2">
      <c r="A36" s="13"/>
      <c r="B36" s="13"/>
      <c r="C36" s="13"/>
      <c r="D36" s="4"/>
      <c r="E36" s="31"/>
      <c r="F36" s="5"/>
      <c r="G36" s="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</row>
    <row r="37" spans="1:250" x14ac:dyDescent="0.2">
      <c r="A37" s="27" t="s">
        <v>87</v>
      </c>
      <c r="B37" s="13"/>
      <c r="C37" s="13"/>
      <c r="D37" s="4"/>
      <c r="E37" s="31"/>
      <c r="F37" s="5"/>
      <c r="G37" s="6"/>
      <c r="H37" s="1"/>
      <c r="I37" s="1"/>
      <c r="J37" s="1"/>
      <c r="K37" s="1"/>
      <c r="L37" s="1"/>
      <c r="M37" s="19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</row>
    <row r="38" spans="1:250" x14ac:dyDescent="0.2">
      <c r="A38" s="13"/>
      <c r="B38" s="13"/>
      <c r="C38" s="13"/>
      <c r="D38" s="4"/>
      <c r="E38" s="31"/>
      <c r="F38" s="5"/>
      <c r="G38" s="6"/>
      <c r="H38" s="1"/>
      <c r="I38" s="1"/>
      <c r="J38" s="1"/>
      <c r="K38" s="1"/>
      <c r="L38" s="1"/>
      <c r="M38" s="19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</row>
    <row r="39" spans="1:250" x14ac:dyDescent="0.2">
      <c r="A39" s="27" t="s">
        <v>89</v>
      </c>
      <c r="B39" s="13"/>
      <c r="C39" s="13"/>
      <c r="D39" s="4"/>
      <c r="E39" s="31"/>
      <c r="F39" s="5"/>
      <c r="G39" s="6"/>
      <c r="H39" s="1"/>
      <c r="I39" s="1"/>
      <c r="J39" s="1"/>
      <c r="K39" s="1"/>
      <c r="L39" s="1"/>
      <c r="M39" s="19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</row>
    <row r="40" spans="1:250" s="13" customFormat="1" ht="12.75" x14ac:dyDescent="0.2">
      <c r="A40" s="13" t="s">
        <v>102</v>
      </c>
      <c r="C40" s="13" t="s">
        <v>112</v>
      </c>
      <c r="D40" s="4">
        <v>41226</v>
      </c>
      <c r="E40" s="31"/>
      <c r="F40" s="5"/>
    </row>
    <row r="41" spans="1:250" x14ac:dyDescent="0.2">
      <c r="A41" s="13"/>
      <c r="B41" s="13"/>
      <c r="C41" s="13"/>
      <c r="D41" s="4"/>
      <c r="E41" s="31"/>
      <c r="F41" s="5"/>
      <c r="G41" s="6"/>
      <c r="H41" s="1"/>
      <c r="I41" s="1"/>
      <c r="J41" s="1"/>
      <c r="K41" s="1"/>
      <c r="L41" s="1"/>
      <c r="M41" s="1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</row>
    <row r="42" spans="1:250" x14ac:dyDescent="0.2">
      <c r="A42" s="27" t="s">
        <v>88</v>
      </c>
      <c r="B42" s="13"/>
      <c r="C42" s="13"/>
      <c r="D42" s="4"/>
      <c r="E42" s="31"/>
      <c r="F42" s="5"/>
      <c r="G42" s="6"/>
      <c r="H42" s="1"/>
      <c r="I42" s="1"/>
      <c r="J42" s="1"/>
      <c r="K42" s="1"/>
      <c r="L42" s="1"/>
      <c r="M42" s="1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</row>
    <row r="43" spans="1:250" x14ac:dyDescent="0.2">
      <c r="A43" s="13" t="s">
        <v>91</v>
      </c>
      <c r="B43" s="13"/>
      <c r="C43" s="13" t="s">
        <v>95</v>
      </c>
      <c r="D43" s="4">
        <v>22656</v>
      </c>
      <c r="E43" s="32"/>
      <c r="F43" s="5"/>
      <c r="G43" s="6"/>
      <c r="H43" s="1"/>
      <c r="I43" s="1"/>
      <c r="J43" s="1"/>
      <c r="K43" s="1"/>
      <c r="L43" s="1"/>
      <c r="M43" s="1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</row>
    <row r="44" spans="1:250" x14ac:dyDescent="0.2">
      <c r="A44" s="13"/>
      <c r="B44" s="13"/>
      <c r="C44" s="13"/>
      <c r="D44" s="4"/>
      <c r="E44" s="32"/>
      <c r="F44" s="5"/>
      <c r="G44" s="6"/>
      <c r="H44" s="1"/>
      <c r="I44" s="1"/>
      <c r="J44" s="1"/>
      <c r="K44" s="1"/>
      <c r="L44" s="1"/>
      <c r="M44" s="19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</row>
    <row r="45" spans="1:250" x14ac:dyDescent="0.2">
      <c r="A45" s="27" t="s">
        <v>84</v>
      </c>
      <c r="B45" s="13"/>
      <c r="C45" s="13"/>
      <c r="D45" s="4"/>
      <c r="E45" s="32"/>
      <c r="F45" s="5"/>
      <c r="G45" s="6"/>
      <c r="H45" s="1"/>
      <c r="I45" s="1"/>
      <c r="J45" s="1"/>
      <c r="K45" s="1"/>
      <c r="L45" s="1"/>
      <c r="M45" s="19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</row>
    <row r="46" spans="1:250" x14ac:dyDescent="0.2">
      <c r="A46" s="13"/>
      <c r="B46" s="13"/>
      <c r="C46" s="13"/>
      <c r="D46" s="4"/>
      <c r="E46" s="32"/>
      <c r="F46" s="5"/>
      <c r="G46" s="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</row>
    <row r="47" spans="1:250" x14ac:dyDescent="0.2">
      <c r="A47" s="27" t="s">
        <v>85</v>
      </c>
      <c r="B47" s="13"/>
      <c r="C47" s="13"/>
      <c r="D47" s="4"/>
      <c r="E47" s="32"/>
      <c r="F47" s="5"/>
      <c r="G47" s="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</row>
    <row r="48" spans="1:250" x14ac:dyDescent="0.2">
      <c r="A48" s="13" t="s">
        <v>86</v>
      </c>
      <c r="B48" s="13"/>
      <c r="C48" s="13" t="s">
        <v>96</v>
      </c>
      <c r="D48" s="4">
        <v>10501</v>
      </c>
      <c r="E48" s="31"/>
      <c r="F48" s="5"/>
      <c r="G48" s="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</row>
    <row r="49" spans="1:250" x14ac:dyDescent="0.2">
      <c r="A49" s="27"/>
      <c r="B49" s="13"/>
      <c r="C49" s="13"/>
      <c r="D49" s="4"/>
      <c r="E49" s="31"/>
      <c r="F49" s="5"/>
      <c r="G49" s="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</row>
    <row r="50" spans="1:250" x14ac:dyDescent="0.2">
      <c r="A50" s="19" t="s">
        <v>17</v>
      </c>
      <c r="B50" s="13"/>
      <c r="C50" s="13"/>
      <c r="D50" s="4"/>
      <c r="E50" s="32"/>
      <c r="F50" s="5"/>
      <c r="G50" s="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</row>
    <row r="51" spans="1:250" ht="12.75" customHeight="1" x14ac:dyDescent="0.2">
      <c r="A51" s="13" t="s">
        <v>99</v>
      </c>
      <c r="B51" s="13"/>
      <c r="C51" s="13" t="s">
        <v>113</v>
      </c>
      <c r="D51" s="4">
        <v>1649</v>
      </c>
      <c r="E51" s="32"/>
      <c r="F51" s="5"/>
      <c r="G51" s="6"/>
      <c r="H51" s="1"/>
      <c r="I51" s="1"/>
      <c r="J51" s="1"/>
      <c r="K51" s="1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</row>
    <row r="52" spans="1:250" ht="12.75" customHeight="1" x14ac:dyDescent="0.2">
      <c r="A52" s="13" t="s">
        <v>104</v>
      </c>
      <c r="B52" s="13"/>
      <c r="C52" s="13" t="s">
        <v>114</v>
      </c>
      <c r="D52" s="4">
        <v>64037</v>
      </c>
      <c r="E52" s="32"/>
      <c r="F52" s="5"/>
      <c r="G52" s="6"/>
      <c r="H52" s="1"/>
      <c r="I52" s="1"/>
      <c r="J52" s="1"/>
      <c r="K52" s="1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</row>
    <row r="53" spans="1:250" ht="12.75" customHeight="1" x14ac:dyDescent="0.2">
      <c r="A53" s="13" t="s">
        <v>106</v>
      </c>
      <c r="B53" s="13"/>
      <c r="C53" s="13" t="s">
        <v>115</v>
      </c>
      <c r="D53" s="4">
        <v>23070</v>
      </c>
      <c r="E53" s="32"/>
      <c r="F53" s="5"/>
      <c r="G53" s="6"/>
      <c r="H53" s="1"/>
      <c r="I53" s="1"/>
      <c r="J53" s="1"/>
      <c r="K53" s="1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</row>
    <row r="54" spans="1:250" ht="12.75" customHeight="1" x14ac:dyDescent="0.2">
      <c r="A54" s="13"/>
      <c r="B54" s="13"/>
      <c r="C54" s="13"/>
      <c r="D54" s="4"/>
      <c r="E54" s="32"/>
      <c r="F54" s="5"/>
      <c r="G54" s="6"/>
      <c r="H54" s="1"/>
      <c r="I54" s="1"/>
      <c r="J54" s="1"/>
      <c r="K54" s="1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</row>
    <row r="55" spans="1:250" x14ac:dyDescent="0.2">
      <c r="A55" s="19" t="s">
        <v>76</v>
      </c>
      <c r="B55" s="13"/>
      <c r="C55" s="13"/>
      <c r="D55" s="4"/>
      <c r="E55" s="32"/>
      <c r="F55" s="5"/>
      <c r="G55" s="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</row>
    <row r="56" spans="1:250" ht="12.75" customHeight="1" x14ac:dyDescent="0.2">
      <c r="A56" s="13" t="s">
        <v>105</v>
      </c>
      <c r="B56" s="13"/>
      <c r="C56" s="13" t="s">
        <v>116</v>
      </c>
      <c r="D56" s="4">
        <v>12302</v>
      </c>
      <c r="E56" s="32"/>
      <c r="F56" s="5"/>
      <c r="G56" s="6"/>
      <c r="H56" s="1"/>
      <c r="I56" s="1"/>
      <c r="J56" s="1"/>
      <c r="K56" s="19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</row>
    <row r="57" spans="1:250" x14ac:dyDescent="0.2">
      <c r="A57" s="19"/>
      <c r="B57" s="13"/>
      <c r="C57" s="13"/>
      <c r="D57" s="4"/>
      <c r="E57" s="32"/>
      <c r="F57" s="5"/>
      <c r="G57" s="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</row>
    <row r="58" spans="1:250" x14ac:dyDescent="0.2">
      <c r="A58" s="19" t="s">
        <v>32</v>
      </c>
      <c r="B58" s="13"/>
      <c r="C58" s="13"/>
      <c r="D58" s="4"/>
      <c r="E58" s="32"/>
      <c r="F58" s="5"/>
      <c r="G58" s="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</row>
    <row r="59" spans="1:250" x14ac:dyDescent="0.2">
      <c r="A59" s="13" t="s">
        <v>98</v>
      </c>
      <c r="B59" s="13"/>
      <c r="C59" s="13" t="s">
        <v>117</v>
      </c>
      <c r="D59" s="4">
        <v>24234</v>
      </c>
      <c r="E59" s="31"/>
      <c r="F59" s="5"/>
      <c r="G59" s="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</row>
    <row r="60" spans="1:250" x14ac:dyDescent="0.2">
      <c r="A60" s="26"/>
      <c r="B60" s="13"/>
      <c r="C60" s="13"/>
      <c r="D60" s="4"/>
      <c r="E60" s="32"/>
      <c r="F60" s="5"/>
      <c r="G60" s="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</row>
    <row r="61" spans="1:250" x14ac:dyDescent="0.2">
      <c r="A61" s="28" t="s">
        <v>47</v>
      </c>
      <c r="B61" s="13"/>
      <c r="C61" s="13"/>
      <c r="D61" s="4"/>
      <c r="E61" s="32"/>
      <c r="F61" s="5"/>
      <c r="G61" s="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</row>
    <row r="62" spans="1:250" x14ac:dyDescent="0.2">
      <c r="A62" s="13" t="s">
        <v>103</v>
      </c>
      <c r="B62" s="13"/>
      <c r="C62" s="13" t="s">
        <v>118</v>
      </c>
      <c r="D62" s="4">
        <v>24767</v>
      </c>
      <c r="E62" s="32"/>
      <c r="F62" s="5"/>
      <c r="G62" s="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</row>
    <row r="63" spans="1:250" x14ac:dyDescent="0.2">
      <c r="A63" s="14"/>
      <c r="B63" s="13"/>
      <c r="C63" s="13"/>
      <c r="D63" s="4"/>
      <c r="E63" s="32">
        <f>SUM(D29:D62)</f>
        <v>447669</v>
      </c>
      <c r="F63" s="5"/>
      <c r="G63" s="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</row>
    <row r="64" spans="1:250" x14ac:dyDescent="0.2">
      <c r="A64" s="19" t="s">
        <v>10</v>
      </c>
      <c r="B64" s="13"/>
      <c r="C64" s="13"/>
      <c r="D64" s="4"/>
      <c r="E64" s="32"/>
      <c r="F64" s="5"/>
      <c r="G64" s="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</row>
    <row r="65" spans="1:250" x14ac:dyDescent="0.2">
      <c r="A65" s="26" t="s">
        <v>40</v>
      </c>
      <c r="B65" s="13"/>
      <c r="C65" s="21" t="s">
        <v>31</v>
      </c>
      <c r="D65" s="4">
        <v>13731</v>
      </c>
      <c r="E65" s="31"/>
      <c r="F65" s="5"/>
      <c r="G65" s="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</row>
    <row r="66" spans="1:250" x14ac:dyDescent="0.2">
      <c r="A66" s="14"/>
      <c r="B66" s="13"/>
      <c r="C66" s="13"/>
      <c r="D66" s="4"/>
      <c r="E66" s="32">
        <f>SUM(D65:D65)</f>
        <v>13731</v>
      </c>
      <c r="F66" s="5"/>
      <c r="G66" s="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</row>
    <row r="67" spans="1:250" x14ac:dyDescent="0.2">
      <c r="A67" s="9" t="s">
        <v>92</v>
      </c>
      <c r="B67" s="13"/>
      <c r="C67" s="13"/>
      <c r="D67" s="4"/>
      <c r="E67" s="33"/>
      <c r="F67" s="5"/>
      <c r="G67" s="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</row>
    <row r="68" spans="1:250" x14ac:dyDescent="0.2">
      <c r="A68" s="5"/>
      <c r="D68" s="4"/>
      <c r="E68" s="34"/>
      <c r="F68" s="5"/>
      <c r="G68" s="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</row>
    <row r="69" spans="1:250" x14ac:dyDescent="0.2">
      <c r="A69" s="9" t="s">
        <v>5</v>
      </c>
      <c r="B69" s="10"/>
      <c r="C69" s="5"/>
      <c r="D69" s="4"/>
      <c r="E69" s="35">
        <f>E26</f>
        <v>1000000</v>
      </c>
      <c r="F69" s="5"/>
      <c r="G69" s="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</row>
    <row r="70" spans="1:250" x14ac:dyDescent="0.2">
      <c r="A70" s="10" t="s">
        <v>6</v>
      </c>
      <c r="C70" s="21" t="s">
        <v>15</v>
      </c>
      <c r="D70" s="4">
        <f>856000-100000+100000</f>
        <v>856000</v>
      </c>
      <c r="E70" s="35">
        <f>E19+E23+E63+E66</f>
        <v>941400</v>
      </c>
      <c r="F70" s="5"/>
    </row>
    <row r="71" spans="1:250" x14ac:dyDescent="0.2">
      <c r="A71" s="10" t="s">
        <v>26</v>
      </c>
      <c r="C71" s="21" t="s">
        <v>27</v>
      </c>
      <c r="D71" s="4">
        <f>55000-5000</f>
        <v>50000</v>
      </c>
      <c r="E71" s="35"/>
      <c r="F71" s="5"/>
    </row>
    <row r="72" spans="1:250" x14ac:dyDescent="0.2">
      <c r="A72" s="10"/>
      <c r="D72" s="4"/>
      <c r="E72" s="32">
        <f>SUM(D70:D71)</f>
        <v>906000</v>
      </c>
      <c r="F72" s="5"/>
    </row>
    <row r="73" spans="1:250" x14ac:dyDescent="0.2">
      <c r="A73" s="10"/>
      <c r="E73" s="33"/>
      <c r="F73" s="5"/>
    </row>
    <row r="74" spans="1:250" x14ac:dyDescent="0.2">
      <c r="A74" s="17"/>
      <c r="D74" s="4" t="s">
        <v>129</v>
      </c>
      <c r="E74" s="33">
        <f>E17+E23+E26+E63+E66+E72</f>
        <v>6644182</v>
      </c>
      <c r="F74" s="5"/>
    </row>
    <row r="75" spans="1:250" x14ac:dyDescent="0.2">
      <c r="A75" s="17"/>
      <c r="E75" s="33"/>
      <c r="F75" s="5"/>
      <c r="K75" s="3" t="s">
        <v>128</v>
      </c>
    </row>
    <row r="76" spans="1:250" x14ac:dyDescent="0.2">
      <c r="A76" s="18" t="s">
        <v>7</v>
      </c>
      <c r="D76" s="3" t="s">
        <v>121</v>
      </c>
      <c r="E76" s="33">
        <f>E26</f>
        <v>1000000</v>
      </c>
      <c r="F76" s="5"/>
    </row>
    <row r="77" spans="1:250" x14ac:dyDescent="0.2">
      <c r="A77" s="16" t="s">
        <v>126</v>
      </c>
      <c r="D77" s="3" t="s">
        <v>122</v>
      </c>
      <c r="E77" s="33">
        <f>E74-E76-E78-E79</f>
        <v>5182782</v>
      </c>
      <c r="F77" s="5"/>
    </row>
    <row r="78" spans="1:250" x14ac:dyDescent="0.2">
      <c r="A78" s="36" t="s">
        <v>127</v>
      </c>
      <c r="B78" s="33"/>
      <c r="C78" s="33"/>
      <c r="D78" s="33" t="s">
        <v>123</v>
      </c>
      <c r="E78" s="33">
        <f>E63</f>
        <v>447669</v>
      </c>
      <c r="F78" s="5"/>
    </row>
    <row r="79" spans="1:250" x14ac:dyDescent="0.2">
      <c r="A79" s="36" t="s">
        <v>125</v>
      </c>
      <c r="B79" s="33"/>
      <c r="C79" s="33"/>
      <c r="D79" s="33" t="s">
        <v>124</v>
      </c>
      <c r="E79" s="33">
        <f>E66</f>
        <v>13731</v>
      </c>
      <c r="F79" s="5"/>
    </row>
    <row r="80" spans="1:250" x14ac:dyDescent="0.2">
      <c r="A80" s="37"/>
      <c r="B80" s="33"/>
      <c r="C80" s="33"/>
      <c r="D80" s="33"/>
      <c r="E80" s="33"/>
      <c r="F80" s="5"/>
    </row>
    <row r="81" spans="1:250" x14ac:dyDescent="0.2">
      <c r="A81" s="33"/>
      <c r="B81" s="33"/>
      <c r="C81" s="33"/>
      <c r="D81" s="32"/>
      <c r="E81" s="33"/>
      <c r="F81" s="5"/>
      <c r="IP81" s="1"/>
    </row>
    <row r="82" spans="1:250" x14ac:dyDescent="0.2">
      <c r="E82" s="33"/>
      <c r="F82" s="5"/>
    </row>
    <row r="83" spans="1:250" x14ac:dyDescent="0.2">
      <c r="E83" s="33"/>
    </row>
  </sheetData>
  <sortState xmlns:xlrd2="http://schemas.microsoft.com/office/spreadsheetml/2017/richdata2" ref="K51:K54">
    <sortCondition ref="K51:K54"/>
  </sortState>
  <mergeCells count="1">
    <mergeCell ref="D3:F3"/>
  </mergeCells>
  <phoneticPr fontId="7" type="noConversion"/>
  <pageMargins left="0.5" right="0.5" top="0.6" bottom="0.6" header="0" footer="0"/>
  <pageSetup scale="61" orientation="portrait" r:id="rId1"/>
  <headerFooter alignWithMargins="0">
    <oddFooter>&amp;Z&amp;F</oddFooter>
  </headerFooter>
  <rowBreaks count="2" manualBreakCount="2">
    <brk id="11" max="6" man="1"/>
    <brk id="6545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ED46-F115-4389-8CC8-661A17D9BFFA}">
  <dimension ref="A1:H88"/>
  <sheetViews>
    <sheetView workbookViewId="0">
      <selection activeCell="A5" sqref="A5"/>
    </sheetView>
  </sheetViews>
  <sheetFormatPr defaultRowHeight="15" x14ac:dyDescent="0.2"/>
  <cols>
    <col min="3" max="3" width="9.88671875" bestFit="1" customWidth="1"/>
    <col min="4" max="4" width="0" hidden="1" customWidth="1"/>
    <col min="6" max="6" width="11.44140625" bestFit="1" customWidth="1"/>
  </cols>
  <sheetData>
    <row r="1" spans="1:6" x14ac:dyDescent="0.2">
      <c r="A1" s="20" t="s">
        <v>11</v>
      </c>
      <c r="B1" s="5" t="s">
        <v>8</v>
      </c>
      <c r="C1" s="20" t="s">
        <v>79</v>
      </c>
      <c r="D1" s="20" t="s">
        <v>80</v>
      </c>
    </row>
    <row r="2" spans="1:6" x14ac:dyDescent="0.2">
      <c r="A2" s="22" t="s">
        <v>14</v>
      </c>
      <c r="B2" s="4">
        <v>85375</v>
      </c>
      <c r="C2" s="23">
        <v>9046.7900000000009</v>
      </c>
      <c r="D2" s="23">
        <f>B2-C2</f>
        <v>76328.209999999992</v>
      </c>
      <c r="E2" s="13"/>
    </row>
    <row r="3" spans="1:6" x14ac:dyDescent="0.2">
      <c r="A3" s="13" t="s">
        <v>81</v>
      </c>
      <c r="B3" s="4">
        <v>0</v>
      </c>
      <c r="C3" s="23">
        <v>-2017.33</v>
      </c>
      <c r="D3" s="23"/>
      <c r="E3" s="5"/>
    </row>
    <row r="4" spans="1:6" x14ac:dyDescent="0.2">
      <c r="A4" s="22" t="s">
        <v>13</v>
      </c>
      <c r="B4" s="4">
        <f>1904860-152000-153851-83546</f>
        <v>1515463</v>
      </c>
      <c r="C4" s="23">
        <v>1367365.69</v>
      </c>
      <c r="D4" s="23">
        <f t="shared" ref="D4:D51" si="0">B4-C4</f>
        <v>148097.31000000006</v>
      </c>
      <c r="E4" s="13"/>
      <c r="F4" s="25" t="e">
        <f>C4-GETPIVOTDATA("Ending Balance",'[1]Trial Balance'!$A$3,"Project","PJ000029 LSUAM | STF - Software and Subscription")</f>
        <v>#REF!</v>
      </c>
    </row>
    <row r="5" spans="1:6" x14ac:dyDescent="0.2">
      <c r="A5" s="21" t="s">
        <v>15</v>
      </c>
      <c r="B5" s="4">
        <v>846000</v>
      </c>
      <c r="C5" s="23">
        <v>670511.66</v>
      </c>
      <c r="D5" s="23">
        <f t="shared" si="0"/>
        <v>175488.33999999997</v>
      </c>
      <c r="E5" s="13"/>
    </row>
    <row r="6" spans="1:6" x14ac:dyDescent="0.2">
      <c r="A6" s="22" t="s">
        <v>12</v>
      </c>
      <c r="B6" s="4">
        <f>20000+2500+35000+372000</f>
        <v>429500</v>
      </c>
      <c r="C6" s="23">
        <v>384235.86</v>
      </c>
      <c r="D6" s="23">
        <f t="shared" si="0"/>
        <v>45264.140000000014</v>
      </c>
      <c r="E6" s="13"/>
    </row>
    <row r="7" spans="1:6" x14ac:dyDescent="0.2">
      <c r="A7" s="13" t="s">
        <v>48</v>
      </c>
      <c r="B7" s="4">
        <v>211000</v>
      </c>
      <c r="C7" s="23">
        <v>143436.6</v>
      </c>
      <c r="D7" s="23">
        <f t="shared" si="0"/>
        <v>67563.399999999994</v>
      </c>
      <c r="E7" s="13"/>
      <c r="F7">
        <v>143436.29999999999</v>
      </c>
    </row>
    <row r="8" spans="1:6" x14ac:dyDescent="0.2">
      <c r="A8" s="22" t="s">
        <v>24</v>
      </c>
      <c r="B8" s="4">
        <v>205500</v>
      </c>
      <c r="C8" s="23">
        <v>158229.01999999999</v>
      </c>
      <c r="D8" s="23">
        <f t="shared" si="0"/>
        <v>47270.98000000001</v>
      </c>
      <c r="E8" s="13"/>
    </row>
    <row r="9" spans="1:6" x14ac:dyDescent="0.2">
      <c r="A9" s="22" t="s">
        <v>25</v>
      </c>
      <c r="B9" s="4">
        <v>50000</v>
      </c>
      <c r="C9" s="23">
        <v>18819</v>
      </c>
      <c r="D9" s="23">
        <f t="shared" si="0"/>
        <v>31181</v>
      </c>
      <c r="E9" s="13"/>
    </row>
    <row r="10" spans="1:6" x14ac:dyDescent="0.2">
      <c r="A10" s="22" t="s">
        <v>23</v>
      </c>
      <c r="B10" s="4">
        <f>392800+159000</f>
        <v>551800</v>
      </c>
      <c r="C10" s="23">
        <v>528125.26</v>
      </c>
      <c r="D10" s="23">
        <f t="shared" si="0"/>
        <v>23674.739999999991</v>
      </c>
      <c r="E10" s="5"/>
    </row>
    <row r="11" spans="1:6" x14ac:dyDescent="0.2">
      <c r="A11" s="22" t="s">
        <v>22</v>
      </c>
      <c r="B11" s="4">
        <v>231500</v>
      </c>
      <c r="C11" s="23">
        <v>205737.71</v>
      </c>
      <c r="D11" s="23">
        <f t="shared" si="0"/>
        <v>25762.290000000008</v>
      </c>
      <c r="E11" s="5"/>
    </row>
    <row r="12" spans="1:6" x14ac:dyDescent="0.2">
      <c r="A12" s="22" t="s">
        <v>21</v>
      </c>
      <c r="B12" s="4">
        <v>1000</v>
      </c>
      <c r="C12" s="23">
        <v>116.37</v>
      </c>
      <c r="D12" s="23">
        <f t="shared" si="0"/>
        <v>883.63</v>
      </c>
      <c r="E12" s="5"/>
    </row>
    <row r="13" spans="1:6" x14ac:dyDescent="0.2">
      <c r="A13" s="22" t="s">
        <v>30</v>
      </c>
      <c r="B13" s="4">
        <f>33000+195300+209247</f>
        <v>437547</v>
      </c>
      <c r="C13" s="23">
        <v>435636.68</v>
      </c>
      <c r="D13" s="23">
        <f t="shared" si="0"/>
        <v>1910.320000000007</v>
      </c>
      <c r="E13" s="5"/>
    </row>
    <row r="14" spans="1:6" x14ac:dyDescent="0.2">
      <c r="A14" s="21" t="s">
        <v>27</v>
      </c>
      <c r="B14" s="4">
        <v>42000</v>
      </c>
      <c r="C14" s="23">
        <v>42000</v>
      </c>
      <c r="D14" s="4">
        <f t="shared" si="0"/>
        <v>0</v>
      </c>
      <c r="E14" s="5"/>
    </row>
    <row r="15" spans="1:6" x14ac:dyDescent="0.2">
      <c r="A15" s="22" t="s">
        <v>29</v>
      </c>
      <c r="B15" s="4">
        <f>153851+83546</f>
        <v>237397</v>
      </c>
      <c r="C15" s="23">
        <v>201148.4</v>
      </c>
      <c r="D15" s="23">
        <f t="shared" si="0"/>
        <v>36248.600000000006</v>
      </c>
      <c r="E15" s="5"/>
    </row>
    <row r="16" spans="1:6" x14ac:dyDescent="0.2">
      <c r="A16" s="22" t="s">
        <v>31</v>
      </c>
      <c r="B16" s="4">
        <v>6900</v>
      </c>
      <c r="C16" s="23">
        <v>6899.09</v>
      </c>
      <c r="D16" s="23">
        <f t="shared" si="0"/>
        <v>0.90999999999985448</v>
      </c>
      <c r="E16" s="5"/>
      <c r="F16">
        <v>6899.09</v>
      </c>
    </row>
    <row r="17" spans="1:5" x14ac:dyDescent="0.2">
      <c r="A17" s="13" t="s">
        <v>39</v>
      </c>
      <c r="B17" s="4">
        <v>57595</v>
      </c>
      <c r="C17" s="23">
        <v>57595</v>
      </c>
      <c r="D17" s="23">
        <f t="shared" si="0"/>
        <v>0</v>
      </c>
      <c r="E17" s="13"/>
    </row>
    <row r="18" spans="1:5" x14ac:dyDescent="0.2">
      <c r="A18" s="13" t="s">
        <v>41</v>
      </c>
      <c r="B18" s="4">
        <v>24900</v>
      </c>
      <c r="C18" s="23">
        <v>0</v>
      </c>
      <c r="D18" s="23">
        <f t="shared" si="0"/>
        <v>24900</v>
      </c>
      <c r="E18" s="13"/>
    </row>
    <row r="19" spans="1:5" x14ac:dyDescent="0.2">
      <c r="A19" s="13" t="s">
        <v>44</v>
      </c>
      <c r="B19" s="4">
        <v>14543</v>
      </c>
      <c r="C19" s="23">
        <v>14543</v>
      </c>
      <c r="D19" s="23">
        <f t="shared" si="0"/>
        <v>0</v>
      </c>
      <c r="E19" s="13"/>
    </row>
    <row r="20" spans="1:5" x14ac:dyDescent="0.2">
      <c r="A20" s="13" t="s">
        <v>42</v>
      </c>
      <c r="B20" s="4">
        <v>16595</v>
      </c>
      <c r="C20" s="23">
        <v>6243.92</v>
      </c>
      <c r="D20" s="23">
        <f t="shared" si="0"/>
        <v>10351.08</v>
      </c>
      <c r="E20" s="13"/>
    </row>
    <row r="21" spans="1:5" x14ac:dyDescent="0.2">
      <c r="A21" s="13" t="s">
        <v>43</v>
      </c>
      <c r="B21" s="4">
        <v>19862</v>
      </c>
      <c r="C21" s="23">
        <v>1194</v>
      </c>
      <c r="D21" s="23">
        <f t="shared" si="0"/>
        <v>18668</v>
      </c>
      <c r="E21" s="13"/>
    </row>
    <row r="22" spans="1:5" x14ac:dyDescent="0.2">
      <c r="A22" s="22" t="s">
        <v>45</v>
      </c>
      <c r="B22" s="24">
        <v>30000</v>
      </c>
      <c r="C22" s="23">
        <v>14025.67</v>
      </c>
      <c r="D22" s="23">
        <f t="shared" si="0"/>
        <v>15974.33</v>
      </c>
      <c r="E22" s="13"/>
    </row>
    <row r="23" spans="1:5" x14ac:dyDescent="0.2">
      <c r="A23" s="13" t="s">
        <v>59</v>
      </c>
      <c r="B23" s="4">
        <v>2747</v>
      </c>
      <c r="C23" s="23">
        <v>0</v>
      </c>
      <c r="D23" s="23">
        <f t="shared" si="0"/>
        <v>2747</v>
      </c>
      <c r="E23" s="13"/>
    </row>
    <row r="24" spans="1:5" x14ac:dyDescent="0.2">
      <c r="A24" s="13" t="s">
        <v>61</v>
      </c>
      <c r="B24" s="4">
        <v>75549</v>
      </c>
      <c r="C24" s="23">
        <v>75549</v>
      </c>
      <c r="D24" s="23">
        <f t="shared" si="0"/>
        <v>0</v>
      </c>
      <c r="E24" s="13"/>
    </row>
    <row r="25" spans="1:5" x14ac:dyDescent="0.2">
      <c r="A25" s="13" t="s">
        <v>57</v>
      </c>
      <c r="B25" s="4">
        <v>9566</v>
      </c>
      <c r="C25" s="23">
        <v>9566</v>
      </c>
      <c r="D25" s="23">
        <f t="shared" si="0"/>
        <v>0</v>
      </c>
      <c r="E25" s="13"/>
    </row>
    <row r="26" spans="1:5" x14ac:dyDescent="0.2">
      <c r="A26" s="13" t="s">
        <v>56</v>
      </c>
      <c r="B26" s="4">
        <v>93758</v>
      </c>
      <c r="C26" s="23">
        <v>93756.84</v>
      </c>
      <c r="D26" s="23">
        <f t="shared" si="0"/>
        <v>1.1600000000034925</v>
      </c>
      <c r="E26" s="13"/>
    </row>
    <row r="27" spans="1:5" x14ac:dyDescent="0.2">
      <c r="A27" s="13" t="s">
        <v>54</v>
      </c>
      <c r="B27" s="4">
        <v>8132</v>
      </c>
      <c r="C27" s="23">
        <v>8132</v>
      </c>
      <c r="D27" s="23">
        <f t="shared" si="0"/>
        <v>0</v>
      </c>
      <c r="E27" s="13"/>
    </row>
    <row r="28" spans="1:5" x14ac:dyDescent="0.2">
      <c r="A28" s="13" t="s">
        <v>52</v>
      </c>
      <c r="B28" s="4">
        <v>15853</v>
      </c>
      <c r="C28" s="23">
        <v>14774.74</v>
      </c>
      <c r="D28" s="23">
        <f t="shared" si="0"/>
        <v>1078.2600000000002</v>
      </c>
      <c r="E28" s="13"/>
    </row>
    <row r="29" spans="1:5" x14ac:dyDescent="0.2">
      <c r="A29" s="13" t="s">
        <v>60</v>
      </c>
      <c r="B29" s="4">
        <v>4255</v>
      </c>
      <c r="C29" s="23">
        <v>0</v>
      </c>
      <c r="D29" s="23">
        <f t="shared" si="0"/>
        <v>4255</v>
      </c>
      <c r="E29" s="13"/>
    </row>
    <row r="30" spans="1:5" x14ac:dyDescent="0.2">
      <c r="A30" s="13" t="s">
        <v>49</v>
      </c>
      <c r="B30" s="4">
        <v>9750</v>
      </c>
      <c r="C30" s="23">
        <v>9750</v>
      </c>
      <c r="D30" s="23">
        <f t="shared" si="0"/>
        <v>0</v>
      </c>
      <c r="E30" s="13"/>
    </row>
    <row r="31" spans="1:5" x14ac:dyDescent="0.2">
      <c r="A31" s="13" t="s">
        <v>53</v>
      </c>
      <c r="B31" s="4">
        <v>65390</v>
      </c>
      <c r="C31" s="23">
        <v>61149.9</v>
      </c>
      <c r="D31" s="23">
        <f t="shared" si="0"/>
        <v>4240.0999999999985</v>
      </c>
      <c r="E31" s="13"/>
    </row>
    <row r="32" spans="1:5" x14ac:dyDescent="0.2">
      <c r="A32" s="13" t="s">
        <v>51</v>
      </c>
      <c r="B32" s="4">
        <v>7944</v>
      </c>
      <c r="C32" s="23">
        <v>5261.59</v>
      </c>
      <c r="D32" s="23">
        <f t="shared" si="0"/>
        <v>2682.41</v>
      </c>
      <c r="E32" s="13"/>
    </row>
    <row r="33" spans="1:8" x14ac:dyDescent="0.2">
      <c r="A33" s="13" t="s">
        <v>55</v>
      </c>
      <c r="B33" s="4">
        <v>24556</v>
      </c>
      <c r="C33" s="23">
        <v>12725.2</v>
      </c>
      <c r="D33" s="23">
        <f t="shared" si="0"/>
        <v>11830.8</v>
      </c>
      <c r="E33" s="13"/>
    </row>
    <row r="34" spans="1:8" x14ac:dyDescent="0.2">
      <c r="A34" s="13" t="s">
        <v>58</v>
      </c>
      <c r="B34" s="4">
        <v>44775</v>
      </c>
      <c r="C34" s="23">
        <v>35012.1</v>
      </c>
      <c r="D34" s="23">
        <f t="shared" si="0"/>
        <v>9762.9000000000015</v>
      </c>
      <c r="E34" s="13"/>
      <c r="F34">
        <v>33012.1</v>
      </c>
      <c r="H34" s="25">
        <f>C34-F34</f>
        <v>2000</v>
      </c>
    </row>
    <row r="35" spans="1:8" x14ac:dyDescent="0.2">
      <c r="A35" s="13" t="s">
        <v>50</v>
      </c>
      <c r="B35" s="4">
        <v>102660</v>
      </c>
      <c r="C35" s="23">
        <v>0</v>
      </c>
      <c r="D35" s="23">
        <f t="shared" si="0"/>
        <v>102660</v>
      </c>
      <c r="E35" s="13"/>
      <c r="H35" s="25"/>
    </row>
    <row r="36" spans="1:8" x14ac:dyDescent="0.2">
      <c r="A36" s="13" t="s">
        <v>62</v>
      </c>
      <c r="B36" s="4">
        <v>58160</v>
      </c>
      <c r="C36" s="23">
        <v>58160</v>
      </c>
      <c r="D36" s="23">
        <f t="shared" si="0"/>
        <v>0</v>
      </c>
      <c r="E36" s="13"/>
      <c r="H36" s="25"/>
    </row>
    <row r="37" spans="1:8" x14ac:dyDescent="0.2">
      <c r="A37" s="13" t="s">
        <v>64</v>
      </c>
      <c r="B37" s="4">
        <v>100000</v>
      </c>
      <c r="C37" s="23">
        <v>100000</v>
      </c>
      <c r="D37" s="23">
        <f t="shared" si="0"/>
        <v>0</v>
      </c>
      <c r="E37" s="13"/>
      <c r="H37" s="25"/>
    </row>
    <row r="38" spans="1:8" x14ac:dyDescent="0.2">
      <c r="A38" s="13" t="s">
        <v>65</v>
      </c>
      <c r="B38" s="4">
        <v>50754</v>
      </c>
      <c r="C38" s="23">
        <v>50754</v>
      </c>
      <c r="D38" s="23">
        <f t="shared" si="0"/>
        <v>0</v>
      </c>
      <c r="E38" s="13"/>
      <c r="F38">
        <v>45765.5</v>
      </c>
      <c r="H38" s="25">
        <f t="shared" ref="H38:H39" si="1">C38-F38</f>
        <v>4988.5</v>
      </c>
    </row>
    <row r="39" spans="1:8" x14ac:dyDescent="0.2">
      <c r="A39" s="13" t="s">
        <v>66</v>
      </c>
      <c r="B39" s="4">
        <v>12500</v>
      </c>
      <c r="C39" s="23">
        <v>12499.27</v>
      </c>
      <c r="D39" s="23">
        <f t="shared" si="0"/>
        <v>0.72999999999956344</v>
      </c>
      <c r="E39" s="13"/>
      <c r="F39">
        <v>13417.69</v>
      </c>
      <c r="H39" s="25">
        <f t="shared" si="1"/>
        <v>-918.42000000000007</v>
      </c>
    </row>
    <row r="40" spans="1:8" x14ac:dyDescent="0.2">
      <c r="A40" s="13" t="s">
        <v>67</v>
      </c>
      <c r="B40" s="4">
        <v>30000</v>
      </c>
      <c r="C40" s="23">
        <v>30000</v>
      </c>
      <c r="D40" s="23">
        <f t="shared" si="0"/>
        <v>0</v>
      </c>
      <c r="E40" s="13"/>
    </row>
    <row r="41" spans="1:8" x14ac:dyDescent="0.2">
      <c r="A41" s="13" t="s">
        <v>68</v>
      </c>
      <c r="B41" s="4">
        <v>39500</v>
      </c>
      <c r="C41" s="23">
        <v>31260</v>
      </c>
      <c r="D41" s="23">
        <f t="shared" si="0"/>
        <v>8240</v>
      </c>
      <c r="E41" s="13"/>
    </row>
    <row r="42" spans="1:8" x14ac:dyDescent="0.2">
      <c r="A42" s="13" t="s">
        <v>71</v>
      </c>
      <c r="B42" s="4">
        <v>80788</v>
      </c>
      <c r="C42" s="23">
        <v>63955.81</v>
      </c>
      <c r="D42" s="23">
        <f t="shared" si="0"/>
        <v>16832.190000000002</v>
      </c>
      <c r="E42" s="13"/>
    </row>
    <row r="43" spans="1:8" x14ac:dyDescent="0.2">
      <c r="A43" s="13" t="s">
        <v>72</v>
      </c>
      <c r="B43" s="4">
        <v>112715</v>
      </c>
      <c r="C43" s="23">
        <v>109763.9</v>
      </c>
      <c r="D43" s="23">
        <f t="shared" si="0"/>
        <v>2951.1000000000058</v>
      </c>
      <c r="E43" s="13"/>
    </row>
    <row r="44" spans="1:8" x14ac:dyDescent="0.2">
      <c r="A44" s="13" t="s">
        <v>73</v>
      </c>
      <c r="B44" s="4">
        <v>115426</v>
      </c>
      <c r="C44" s="23">
        <v>115193.51</v>
      </c>
      <c r="D44" s="23">
        <f t="shared" si="0"/>
        <v>232.49000000000524</v>
      </c>
      <c r="E44" s="13"/>
    </row>
    <row r="45" spans="1:8" x14ac:dyDescent="0.2">
      <c r="A45" s="13" t="s">
        <v>63</v>
      </c>
      <c r="B45" s="4">
        <v>39954</v>
      </c>
      <c r="C45" s="23">
        <v>39954</v>
      </c>
      <c r="D45" s="23">
        <f t="shared" si="0"/>
        <v>0</v>
      </c>
      <c r="E45" s="13"/>
    </row>
    <row r="46" spans="1:8" x14ac:dyDescent="0.2">
      <c r="A46" s="13" t="s">
        <v>77</v>
      </c>
      <c r="B46" s="4">
        <v>21845</v>
      </c>
      <c r="C46" s="23">
        <v>19688.88</v>
      </c>
      <c r="D46" s="23">
        <f t="shared" si="0"/>
        <v>2156.119999999999</v>
      </c>
      <c r="E46" s="13"/>
    </row>
    <row r="47" spans="1:8" x14ac:dyDescent="0.2">
      <c r="A47" s="13" t="s">
        <v>78</v>
      </c>
      <c r="B47" s="4">
        <v>43179</v>
      </c>
      <c r="C47" s="23">
        <v>1099.3900000000001</v>
      </c>
      <c r="D47" s="23">
        <f t="shared" si="0"/>
        <v>42079.61</v>
      </c>
      <c r="E47" s="13"/>
    </row>
    <row r="48" spans="1:8" x14ac:dyDescent="0.2">
      <c r="A48" s="13" t="s">
        <v>74</v>
      </c>
      <c r="B48" s="4">
        <v>5976</v>
      </c>
      <c r="C48" s="23">
        <v>5975.31</v>
      </c>
      <c r="D48" s="23">
        <f t="shared" si="0"/>
        <v>0.68999999999959982</v>
      </c>
      <c r="E48" s="13"/>
    </row>
    <row r="49" spans="1:5" x14ac:dyDescent="0.2">
      <c r="A49" s="13" t="s">
        <v>70</v>
      </c>
      <c r="B49" s="4">
        <v>56369</v>
      </c>
      <c r="C49" s="23">
        <v>40406.400000000001</v>
      </c>
      <c r="D49" s="23">
        <f t="shared" si="0"/>
        <v>15962.599999999999</v>
      </c>
      <c r="E49" s="13"/>
    </row>
    <row r="50" spans="1:5" x14ac:dyDescent="0.2">
      <c r="A50" s="13" t="s">
        <v>69</v>
      </c>
      <c r="B50" s="4">
        <v>30000</v>
      </c>
      <c r="C50" s="23">
        <v>19860.099999999999</v>
      </c>
      <c r="D50" s="23">
        <f t="shared" si="0"/>
        <v>10139.900000000001</v>
      </c>
      <c r="E50" s="13"/>
    </row>
    <row r="51" spans="1:5" x14ac:dyDescent="0.2">
      <c r="A51" s="13" t="s">
        <v>75</v>
      </c>
      <c r="B51" s="4">
        <v>31110</v>
      </c>
      <c r="C51" s="23">
        <v>23956.89</v>
      </c>
      <c r="D51" s="23">
        <f t="shared" si="0"/>
        <v>7153.1100000000006</v>
      </c>
      <c r="E51" s="13"/>
    </row>
    <row r="52" spans="1:5" x14ac:dyDescent="0.2">
      <c r="A52" s="5"/>
      <c r="B52" s="4"/>
      <c r="C52" s="4"/>
      <c r="D52" s="4"/>
      <c r="E52" s="13"/>
    </row>
    <row r="53" spans="1:5" x14ac:dyDescent="0.2">
      <c r="A53" s="5"/>
      <c r="B53" s="4"/>
      <c r="C53" s="4"/>
      <c r="D53" s="4"/>
      <c r="E53" s="13"/>
    </row>
    <row r="54" spans="1:5" x14ac:dyDescent="0.2">
      <c r="A54" s="5"/>
      <c r="B54" s="4"/>
      <c r="C54" s="4"/>
      <c r="D54" s="4"/>
      <c r="E54" s="13"/>
    </row>
    <row r="55" spans="1:5" x14ac:dyDescent="0.2">
      <c r="A55" s="13"/>
      <c r="B55" s="4"/>
      <c r="C55" s="4"/>
      <c r="D55" s="4"/>
      <c r="E55" s="13"/>
    </row>
    <row r="56" spans="1:5" x14ac:dyDescent="0.2">
      <c r="A56" s="13"/>
      <c r="B56" s="4"/>
      <c r="C56" s="4"/>
      <c r="D56" s="4"/>
      <c r="E56" s="13"/>
    </row>
    <row r="57" spans="1:5" x14ac:dyDescent="0.2">
      <c r="A57" s="13"/>
      <c r="B57" s="4"/>
      <c r="C57" s="4"/>
      <c r="D57" s="4"/>
      <c r="E57" s="13"/>
    </row>
    <row r="58" spans="1:5" x14ac:dyDescent="0.2">
      <c r="A58" s="13"/>
      <c r="B58" s="4"/>
      <c r="C58" s="4"/>
      <c r="D58" s="4"/>
      <c r="E58" s="13"/>
    </row>
    <row r="59" spans="1:5" x14ac:dyDescent="0.2">
      <c r="A59" s="13"/>
      <c r="B59" s="4"/>
      <c r="C59" s="4"/>
      <c r="D59" s="4"/>
      <c r="E59" s="13"/>
    </row>
    <row r="60" spans="1:5" x14ac:dyDescent="0.2">
      <c r="A60" s="13"/>
      <c r="B60" s="4"/>
      <c r="C60" s="4"/>
      <c r="D60" s="4"/>
      <c r="E60" s="13"/>
    </row>
    <row r="61" spans="1:5" x14ac:dyDescent="0.2">
      <c r="A61" s="13"/>
      <c r="B61" s="4"/>
      <c r="C61" s="4"/>
      <c r="D61" s="4"/>
      <c r="E61" s="13"/>
    </row>
    <row r="62" spans="1:5" x14ac:dyDescent="0.2">
      <c r="A62" s="13"/>
      <c r="B62" s="4"/>
      <c r="C62" s="4"/>
      <c r="D62" s="4"/>
      <c r="E62" s="13"/>
    </row>
    <row r="63" spans="1:5" x14ac:dyDescent="0.2">
      <c r="A63" s="13"/>
      <c r="B63" s="4"/>
      <c r="C63" s="4"/>
      <c r="D63" s="4"/>
      <c r="E63" s="13"/>
    </row>
    <row r="64" spans="1:5" x14ac:dyDescent="0.2">
      <c r="A64" s="13"/>
      <c r="B64" s="4"/>
      <c r="C64" s="4"/>
      <c r="D64" s="4"/>
      <c r="E64" s="13"/>
    </row>
    <row r="65" spans="1:5" x14ac:dyDescent="0.2">
      <c r="A65" s="13"/>
      <c r="B65" s="4"/>
      <c r="C65" s="4"/>
      <c r="D65" s="4"/>
      <c r="E65" s="13"/>
    </row>
    <row r="66" spans="1:5" x14ac:dyDescent="0.2">
      <c r="A66" s="13"/>
      <c r="B66" s="4"/>
      <c r="C66" s="4"/>
      <c r="D66" s="4"/>
      <c r="E66" s="13"/>
    </row>
    <row r="67" spans="1:5" x14ac:dyDescent="0.2">
      <c r="A67" s="13"/>
      <c r="B67" s="4"/>
      <c r="C67" s="4"/>
      <c r="D67" s="4"/>
      <c r="E67" s="13"/>
    </row>
    <row r="68" spans="1:5" x14ac:dyDescent="0.2">
      <c r="A68" s="13"/>
      <c r="B68" s="4"/>
      <c r="C68" s="4"/>
      <c r="D68" s="4"/>
      <c r="E68" s="13"/>
    </row>
    <row r="69" spans="1:5" x14ac:dyDescent="0.2">
      <c r="A69" s="13"/>
      <c r="B69" s="4"/>
      <c r="C69" s="4"/>
      <c r="D69" s="4"/>
      <c r="E69" s="13"/>
    </row>
    <row r="70" spans="1:5" x14ac:dyDescent="0.2">
      <c r="A70" s="13"/>
      <c r="B70" s="4"/>
      <c r="C70" s="4"/>
      <c r="D70" s="4"/>
      <c r="E70" s="13"/>
    </row>
    <row r="71" spans="1:5" x14ac:dyDescent="0.2">
      <c r="A71" s="13"/>
      <c r="B71" s="4"/>
      <c r="C71" s="4"/>
      <c r="D71" s="4"/>
      <c r="E71" s="13"/>
    </row>
    <row r="72" spans="1:5" x14ac:dyDescent="0.2">
      <c r="A72" s="13"/>
      <c r="B72" s="4"/>
      <c r="C72" s="4"/>
      <c r="D72" s="4"/>
      <c r="E72" s="13"/>
    </row>
    <row r="73" spans="1:5" x14ac:dyDescent="0.2">
      <c r="A73" s="13"/>
      <c r="B73" s="4"/>
      <c r="C73" s="4"/>
      <c r="D73" s="4"/>
      <c r="E73" s="13"/>
    </row>
    <row r="74" spans="1:5" x14ac:dyDescent="0.2">
      <c r="A74" s="13"/>
      <c r="B74" s="4"/>
      <c r="C74" s="4"/>
      <c r="D74" s="4"/>
      <c r="E74" s="13"/>
    </row>
    <row r="75" spans="1:5" x14ac:dyDescent="0.2">
      <c r="A75" s="13"/>
      <c r="B75" s="4"/>
      <c r="C75" s="4"/>
      <c r="D75" s="4"/>
      <c r="E75" s="13"/>
    </row>
    <row r="76" spans="1:5" x14ac:dyDescent="0.2">
      <c r="A76" s="13"/>
      <c r="B76" s="4"/>
      <c r="C76" s="4"/>
      <c r="D76" s="4"/>
      <c r="E76" s="13"/>
    </row>
    <row r="77" spans="1:5" x14ac:dyDescent="0.2">
      <c r="A77" s="13"/>
      <c r="B77" s="4"/>
      <c r="C77" s="4"/>
      <c r="D77" s="4"/>
      <c r="E77" s="13"/>
    </row>
    <row r="78" spans="1:5" x14ac:dyDescent="0.2">
      <c r="A78" s="13"/>
      <c r="B78" s="4"/>
      <c r="C78" s="4"/>
      <c r="D78" s="4"/>
      <c r="E78" s="13"/>
    </row>
    <row r="79" spans="1:5" x14ac:dyDescent="0.2">
      <c r="A79" s="13"/>
      <c r="B79" s="4"/>
      <c r="C79" s="4"/>
      <c r="D79" s="4"/>
      <c r="E79" s="13"/>
    </row>
    <row r="80" spans="1:5" x14ac:dyDescent="0.2">
      <c r="A80" s="13"/>
      <c r="B80" s="4"/>
      <c r="C80" s="4"/>
      <c r="D80" s="4"/>
      <c r="E80" s="13"/>
    </row>
    <row r="81" spans="1:5" x14ac:dyDescent="0.2">
      <c r="A81" s="13"/>
      <c r="B81" s="4"/>
      <c r="C81" s="4"/>
      <c r="D81" s="4"/>
      <c r="E81" s="13"/>
    </row>
    <row r="82" spans="1:5" x14ac:dyDescent="0.2">
      <c r="A82" s="13"/>
      <c r="B82" s="4"/>
      <c r="C82" s="4"/>
      <c r="D82" s="4"/>
      <c r="E82" s="13"/>
    </row>
    <row r="83" spans="1:5" x14ac:dyDescent="0.2">
      <c r="A83" s="13"/>
      <c r="B83" s="4"/>
      <c r="C83" s="4"/>
      <c r="D83" s="4"/>
      <c r="E83" s="13"/>
    </row>
    <row r="84" spans="1:5" x14ac:dyDescent="0.2">
      <c r="A84" s="13"/>
      <c r="B84" s="4"/>
      <c r="C84" s="4"/>
      <c r="D84" s="4"/>
      <c r="E84" s="13"/>
    </row>
    <row r="85" spans="1:5" x14ac:dyDescent="0.2">
      <c r="A85" s="13"/>
      <c r="B85" s="4"/>
      <c r="C85" s="4"/>
      <c r="D85" s="4"/>
      <c r="E85" s="3"/>
    </row>
    <row r="86" spans="1:5" x14ac:dyDescent="0.2">
      <c r="A86" s="13"/>
      <c r="B86" s="4"/>
      <c r="C86" s="4"/>
      <c r="D86" s="4"/>
      <c r="E86" s="15"/>
    </row>
    <row r="87" spans="1:5" x14ac:dyDescent="0.2">
      <c r="A87" s="3"/>
      <c r="B87" s="4"/>
      <c r="C87" s="4"/>
      <c r="D87" s="4"/>
      <c r="E87" s="3"/>
    </row>
    <row r="88" spans="1:5" x14ac:dyDescent="0.2">
      <c r="A88" s="5"/>
      <c r="B88" s="4"/>
      <c r="C88" s="4"/>
      <c r="D88" s="4"/>
      <c r="E88" s="3"/>
    </row>
  </sheetData>
  <sortState xmlns:xlrd2="http://schemas.microsoft.com/office/spreadsheetml/2017/richdata2" ref="A2:D88">
    <sortCondition ref="A2:A88"/>
  </sortState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</vt:lpstr>
      <vt:lpstr>Sheet1</vt:lpstr>
      <vt:lpstr>A!Print_Area</vt:lpstr>
      <vt:lpstr>Print_Area</vt:lpstr>
    </vt:vector>
  </TitlesOfParts>
  <Company>Louisiana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Keegan S Finney</cp:lastModifiedBy>
  <cp:lastPrinted>2026-09-16T20:51:06Z</cp:lastPrinted>
  <dcterms:created xsi:type="dcterms:W3CDTF">2007-02-21T17:12:08Z</dcterms:created>
  <dcterms:modified xsi:type="dcterms:W3CDTF">2026-10-21T14:02:26Z</dcterms:modified>
</cp:coreProperties>
</file>